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4355" windowHeight="20970" activeTab="0"/>
  </bookViews>
  <sheets>
    <sheet name="Heifer BreakEven" sheetId="1" r:id="rId1"/>
  </sheets>
  <definedNames/>
  <calcPr fullCalcOnLoad="1"/>
</workbook>
</file>

<file path=xl/comments1.xml><?xml version="1.0" encoding="utf-8"?>
<comments xmlns="http://schemas.openxmlformats.org/spreadsheetml/2006/main">
  <authors>
    <author>thecheese</author>
  </authors>
  <commentList>
    <comment ref="G17" authorId="0">
      <text>
        <r>
          <rPr>
            <sz val="9"/>
            <rFont val="Tahoma"/>
            <family val="2"/>
          </rPr>
          <t>Needed Replacements:
1. 30% Adults Every Year
2. Not all Heifers Reach Adult Cows</t>
        </r>
      </text>
    </comment>
  </commentList>
</comments>
</file>

<file path=xl/sharedStrings.xml><?xml version="1.0" encoding="utf-8"?>
<sst xmlns="http://schemas.openxmlformats.org/spreadsheetml/2006/main" count="39" uniqueCount="25">
  <si>
    <t>Heifer Raising Cost 0-12 Months</t>
  </si>
  <si>
    <t>Input Costs</t>
  </si>
  <si>
    <t>Corn (bu)</t>
  </si>
  <si>
    <t>Soybean Meal (lb)</t>
  </si>
  <si>
    <t>Corn  (bu)</t>
  </si>
  <si>
    <t>Forage Price (ton)</t>
  </si>
  <si>
    <t>Price</t>
  </si>
  <si>
    <t>($)</t>
  </si>
  <si>
    <t>Amount</t>
  </si>
  <si>
    <t>Other Feed Supplements ($)</t>
  </si>
  <si>
    <t>Cost ($)</t>
  </si>
  <si>
    <t>Total Costs ($)</t>
  </si>
  <si>
    <t>Value at Born ($)</t>
  </si>
  <si>
    <t>Other Livestock Costs ($)</t>
  </si>
  <si>
    <t>Total Feed &amp; Livestock Costs ($)</t>
  </si>
  <si>
    <t>Heifer Raising Cost 12-24 Months</t>
  </si>
  <si>
    <t>Heifer Raising Cost &gt;24 Months (per month)</t>
  </si>
  <si>
    <t>Months to  Freshen</t>
  </si>
  <si>
    <t>Cost at 12 months ($)</t>
  </si>
  <si>
    <t>Costs at 24 months ($)</t>
  </si>
  <si>
    <t>Forage (tons)</t>
  </si>
  <si>
    <t>0-12</t>
  </si>
  <si>
    <t>&gt;24</t>
  </si>
  <si>
    <t>12-24</t>
  </si>
  <si>
    <t>Cost per day ($)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</si>
</sst>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%"/>
    <numFmt numFmtId="167" formatCode="0.0%"/>
    <numFmt numFmtId="168" formatCode="_(* #,##0.0_);_(* \(#,##0.0\);_(* &quot;-&quot;??_);_(@_)"/>
    <numFmt numFmtId="169" formatCode="_(* #,##0_);_(* \(#,##0\);_(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43">
    <font>
      <sz val="10"/>
      <name val="Arial"/>
      <family val="0"/>
    </font>
    <font>
      <sz val="8"/>
      <name val="Arial"/>
      <family val="2"/>
    </font>
    <font>
      <sz val="9"/>
      <name val="Tahoma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9"/>
      <name val="Calibri"/>
      <family val="2"/>
    </font>
    <font>
      <b/>
      <sz val="16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4" fontId="0" fillId="0" borderId="16" xfId="0" applyNumberFormat="1" applyBorder="1" applyAlignment="1">
      <alignment/>
    </xf>
    <xf numFmtId="14" fontId="0" fillId="0" borderId="17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17" xfId="0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Fill="1" applyBorder="1" applyAlignment="1">
      <alignment/>
    </xf>
    <xf numFmtId="9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" fontId="0" fillId="0" borderId="0" xfId="0" applyNumberFormat="1" applyFill="1" applyBorder="1" applyAlignment="1">
      <alignment/>
    </xf>
    <xf numFmtId="10" fontId="0" fillId="0" borderId="0" xfId="57" applyNumberFormat="1" applyFont="1" applyFill="1" applyBorder="1" applyAlignment="1">
      <alignment/>
    </xf>
    <xf numFmtId="9" fontId="3" fillId="0" borderId="0" xfId="0" applyNumberFormat="1" applyFont="1" applyFill="1" applyBorder="1" applyAlignment="1">
      <alignment/>
    </xf>
    <xf numFmtId="9" fontId="3" fillId="0" borderId="0" xfId="0" applyNumberFormat="1" applyFont="1" applyFill="1" applyBorder="1" applyAlignment="1">
      <alignment horizontal="right"/>
    </xf>
    <xf numFmtId="169" fontId="3" fillId="0" borderId="0" xfId="42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9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0" fillId="33" borderId="18" xfId="0" applyFill="1" applyBorder="1" applyAlignment="1">
      <alignment/>
    </xf>
    <xf numFmtId="0" fontId="0" fillId="0" borderId="11" xfId="0" applyFont="1" applyBorder="1" applyAlignment="1">
      <alignment/>
    </xf>
    <xf numFmtId="49" fontId="0" fillId="0" borderId="0" xfId="42" applyNumberFormat="1" applyFont="1" applyFill="1" applyBorder="1" applyAlignment="1">
      <alignment/>
    </xf>
    <xf numFmtId="169" fontId="0" fillId="34" borderId="0" xfId="42" applyNumberFormat="1" applyFont="1" applyFill="1" applyBorder="1" applyAlignment="1">
      <alignment/>
    </xf>
    <xf numFmtId="169" fontId="0" fillId="33" borderId="0" xfId="42" applyNumberFormat="1" applyFont="1" applyFill="1" applyBorder="1" applyAlignment="1">
      <alignment/>
    </xf>
    <xf numFmtId="169" fontId="0" fillId="33" borderId="0" xfId="42" applyNumberFormat="1" applyFont="1" applyFill="1" applyBorder="1" applyAlignment="1">
      <alignment/>
    </xf>
    <xf numFmtId="169" fontId="0" fillId="33" borderId="0" xfId="42" applyNumberFormat="1" applyFont="1" applyFill="1" applyBorder="1" applyAlignment="1">
      <alignment/>
    </xf>
    <xf numFmtId="0" fontId="0" fillId="0" borderId="13" xfId="0" applyFill="1" applyBorder="1" applyAlignment="1">
      <alignment/>
    </xf>
    <xf numFmtId="0" fontId="3" fillId="0" borderId="13" xfId="0" applyFont="1" applyFill="1" applyBorder="1" applyAlignment="1">
      <alignment horizontal="right"/>
    </xf>
    <xf numFmtId="0" fontId="3" fillId="0" borderId="15" xfId="0" applyFont="1" applyFill="1" applyBorder="1" applyAlignment="1">
      <alignment horizontal="right"/>
    </xf>
    <xf numFmtId="169" fontId="3" fillId="0" borderId="16" xfId="42" applyNumberFormat="1" applyFont="1" applyFill="1" applyBorder="1" applyAlignment="1">
      <alignment horizontal="right"/>
    </xf>
    <xf numFmtId="1" fontId="0" fillId="0" borderId="16" xfId="0" applyNumberFormat="1" applyFill="1" applyBorder="1" applyAlignment="1">
      <alignment/>
    </xf>
    <xf numFmtId="0" fontId="0" fillId="33" borderId="18" xfId="0" applyFont="1" applyFill="1" applyBorder="1" applyAlignment="1">
      <alignment/>
    </xf>
    <xf numFmtId="43" fontId="0" fillId="34" borderId="0" xfId="42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91"/>
      <c:rotY val="20"/>
      <c:depthPercent val="100"/>
      <c:rAngAx val="1"/>
    </c:view3D>
    <c:plotArea>
      <c:layout>
        <c:manualLayout>
          <c:xMode val="edge"/>
          <c:yMode val="edge"/>
          <c:x val="0.08075"/>
          <c:y val="0.02925"/>
          <c:w val="0.8905"/>
          <c:h val="0.876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'Heifer BreakEven'!$I$12:$I$14</c:f>
              <c:strCache/>
            </c:strRef>
          </c:cat>
          <c:val>
            <c:numRef>
              <c:f>('Heifer BreakEven'!$F$24,'Heifer BreakEven'!$F$35,'Heifer BreakEven'!$F$46)</c:f>
              <c:numCache/>
            </c:numRef>
          </c:val>
          <c:shape val="cylinder"/>
        </c:ser>
        <c:gapWidth val="75"/>
        <c:gapDepth val="112"/>
        <c:shape val="cylinder"/>
        <c:axId val="63068793"/>
        <c:axId val="30748226"/>
      </c:bar3DChart>
      <c:catAx>
        <c:axId val="630687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Heifer Age (months)</a:t>
                </a:r>
              </a:p>
            </c:rich>
          </c:tx>
          <c:layout>
            <c:manualLayout>
              <c:xMode val="factor"/>
              <c:yMode val="factor"/>
              <c:x val="-0.0295"/>
              <c:y val="0.07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0748226"/>
        <c:crosses val="autoZero"/>
        <c:auto val="1"/>
        <c:lblOffset val="100"/>
        <c:tickLblSkip val="1"/>
        <c:noMultiLvlLbl val="0"/>
      </c:catAx>
      <c:valAx>
        <c:axId val="307482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Accumulated Cost ($)</a:t>
                </a:r>
              </a:p>
            </c:rich>
          </c:tx>
          <c:layout>
            <c:manualLayout>
              <c:xMode val="factor"/>
              <c:yMode val="factor"/>
              <c:x val="-0.06425"/>
              <c:y val="0.02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06879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77"/>
      <c:rotY val="20"/>
      <c:depthPercent val="100"/>
      <c:rAngAx val="1"/>
    </c:view3D>
    <c:plotArea>
      <c:layout>
        <c:manualLayout>
          <c:xMode val="edge"/>
          <c:yMode val="edge"/>
          <c:x val="0.08075"/>
          <c:y val="0.03275"/>
          <c:w val="0.8905"/>
          <c:h val="0.86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'Heifer BreakEven'!$I$12:$I$14</c:f>
              <c:strCache/>
            </c:strRef>
          </c:cat>
          <c:val>
            <c:numRef>
              <c:f>('Heifer BreakEven'!$F$25,'Heifer BreakEven'!$F$36,'Heifer BreakEven'!$F$47)</c:f>
              <c:numCache/>
            </c:numRef>
          </c:val>
          <c:shape val="cylinder"/>
        </c:ser>
        <c:gapWidth val="75"/>
        <c:gapDepth val="112"/>
        <c:shape val="cylinder"/>
        <c:axId val="8298579"/>
        <c:axId val="7578348"/>
      </c:bar3DChart>
      <c:catAx>
        <c:axId val="82985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Heifer Age (months)</a:t>
                </a:r>
              </a:p>
            </c:rich>
          </c:tx>
          <c:layout>
            <c:manualLayout>
              <c:xMode val="factor"/>
              <c:yMode val="factor"/>
              <c:x val="-0.0295"/>
              <c:y val="0.08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7578348"/>
        <c:crosses val="autoZero"/>
        <c:auto val="1"/>
        <c:lblOffset val="100"/>
        <c:tickLblSkip val="1"/>
        <c:noMultiLvlLbl val="0"/>
      </c:catAx>
      <c:valAx>
        <c:axId val="75783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Daily Cost ($)</a:t>
                </a:r>
              </a:p>
            </c:rich>
          </c:tx>
          <c:layout>
            <c:manualLayout>
              <c:xMode val="factor"/>
              <c:yMode val="factor"/>
              <c:x val="-0.06975"/>
              <c:y val="0.02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29857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png" /><Relationship Id="rId3" Type="http://schemas.openxmlformats.org/officeDocument/2006/relationships/hyperlink" Target="http://www.uwex.edu/ces/dairymgt/" TargetMode="External" /><Relationship Id="rId4" Type="http://schemas.openxmlformats.org/officeDocument/2006/relationships/chart" Target="/xl/charts/chart1.xml" /><Relationship Id="rId5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133350</xdr:colOff>
      <xdr:row>6</xdr:row>
      <xdr:rowOff>9525</xdr:rowOff>
    </xdr:to>
    <xdr:pic>
      <xdr:nvPicPr>
        <xdr:cNvPr id="1" name="Picture 10" descr="dairyscience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"/>
          <a:ext cx="7429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190500</xdr:colOff>
      <xdr:row>1</xdr:row>
      <xdr:rowOff>0</xdr:rowOff>
    </xdr:from>
    <xdr:to>
      <xdr:col>4</xdr:col>
      <xdr:colOff>247650</xdr:colOff>
      <xdr:row>3</xdr:row>
      <xdr:rowOff>152400</xdr:rowOff>
    </xdr:to>
    <xdr:pic>
      <xdr:nvPicPr>
        <xdr:cNvPr id="2" name="Picture 3" descr="UWEXlogo.gif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800100" y="171450"/>
          <a:ext cx="18859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228600</xdr:colOff>
      <xdr:row>4</xdr:row>
      <xdr:rowOff>133350</xdr:rowOff>
    </xdr:from>
    <xdr:to>
      <xdr:col>8</xdr:col>
      <xdr:colOff>133350</xdr:colOff>
      <xdr:row>6</xdr:row>
      <xdr:rowOff>161925</xdr:rowOff>
    </xdr:to>
    <xdr:sp>
      <xdr:nvSpPr>
        <xdr:cNvPr id="3" name="TextBox 12"/>
        <xdr:cNvSpPr txBox="1">
          <a:spLocks noChangeArrowheads="1"/>
        </xdr:cNvSpPr>
      </xdr:nvSpPr>
      <xdr:spPr>
        <a:xfrm>
          <a:off x="2667000" y="790575"/>
          <a:ext cx="2352675" cy="361950"/>
        </a:xfrm>
        <a:prstGeom prst="rect">
          <a:avLst/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Heifer Breakeven</a:t>
          </a:r>
        </a:p>
      </xdr:txBody>
    </xdr:sp>
    <xdr:clientData/>
  </xdr:twoCellAnchor>
  <xdr:oneCellAnchor>
    <xdr:from>
      <xdr:col>0</xdr:col>
      <xdr:colOff>28575</xdr:colOff>
      <xdr:row>49</xdr:row>
      <xdr:rowOff>114300</xdr:rowOff>
    </xdr:from>
    <xdr:ext cx="7362825" cy="638175"/>
    <xdr:sp>
      <xdr:nvSpPr>
        <xdr:cNvPr id="4" name="TextBox 18">
          <a:hlinkClick r:id="rId3"/>
        </xdr:cNvPr>
        <xdr:cNvSpPr txBox="1">
          <a:spLocks noChangeArrowheads="1"/>
        </xdr:cNvSpPr>
      </xdr:nvSpPr>
      <xdr:spPr>
        <a:xfrm>
          <a:off x="28575" y="8096250"/>
          <a:ext cx="7362825" cy="6381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Support/Questions: Victor E. Cabrera 608-265-8506 
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vcabrera@wisc.edu,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http://www.uwex.edu/ces/dairymgt</a:t>
          </a:r>
        </a:p>
      </xdr:txBody>
    </xdr:sp>
    <xdr:clientData/>
  </xdr:oneCellAnchor>
  <xdr:twoCellAnchor>
    <xdr:from>
      <xdr:col>6</xdr:col>
      <xdr:colOff>95250</xdr:colOff>
      <xdr:row>8</xdr:row>
      <xdr:rowOff>9525</xdr:rowOff>
    </xdr:from>
    <xdr:to>
      <xdr:col>11</xdr:col>
      <xdr:colOff>600075</xdr:colOff>
      <xdr:row>27</xdr:row>
      <xdr:rowOff>152400</xdr:rowOff>
    </xdr:to>
    <xdr:graphicFrame>
      <xdr:nvGraphicFramePr>
        <xdr:cNvPr id="5" name="Chart 9"/>
        <xdr:cNvGraphicFramePr/>
      </xdr:nvGraphicFramePr>
      <xdr:xfrm>
        <a:off x="3762375" y="1343025"/>
        <a:ext cx="3638550" cy="3219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76200</xdr:colOff>
      <xdr:row>29</xdr:row>
      <xdr:rowOff>66675</xdr:rowOff>
    </xdr:from>
    <xdr:to>
      <xdr:col>11</xdr:col>
      <xdr:colOff>581025</xdr:colOff>
      <xdr:row>47</xdr:row>
      <xdr:rowOff>47625</xdr:rowOff>
    </xdr:to>
    <xdr:graphicFrame>
      <xdr:nvGraphicFramePr>
        <xdr:cNvPr id="6" name="Chart 10"/>
        <xdr:cNvGraphicFramePr/>
      </xdr:nvGraphicFramePr>
      <xdr:xfrm>
        <a:off x="3743325" y="4800600"/>
        <a:ext cx="3638550" cy="2895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52"/>
  <sheetViews>
    <sheetView tabSelected="1" zoomScalePageLayoutView="0" workbookViewId="0" topLeftCell="A1">
      <selection activeCell="O5" sqref="O5"/>
    </sheetView>
  </sheetViews>
  <sheetFormatPr defaultColWidth="9.140625" defaultRowHeight="12.75"/>
  <cols>
    <col min="6" max="6" width="9.28125" style="0" bestFit="1" customWidth="1"/>
    <col min="9" max="9" width="10.28125" style="0" bestFit="1" customWidth="1"/>
    <col min="10" max="10" width="9.28125" style="0" bestFit="1" customWidth="1"/>
  </cols>
  <sheetData>
    <row r="1" ht="13.5" thickBot="1"/>
    <row r="2" spans="1:12" ht="12.7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3"/>
    </row>
    <row r="3" spans="1:12" ht="12.7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6"/>
    </row>
    <row r="4" spans="1:12" ht="12.7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6"/>
    </row>
    <row r="5" spans="1:12" ht="13.5" thickBo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6"/>
    </row>
    <row r="6" spans="1:12" ht="12.75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3"/>
    </row>
    <row r="7" spans="1:12" ht="13.5" thickBot="1">
      <c r="A7" s="7"/>
      <c r="B7" s="8"/>
      <c r="C7" s="8"/>
      <c r="D7" s="8"/>
      <c r="E7" s="8"/>
      <c r="F7" s="8"/>
      <c r="G7" s="8"/>
      <c r="H7" s="8"/>
      <c r="I7" s="8"/>
      <c r="J7" s="8"/>
      <c r="K7" s="9"/>
      <c r="L7" s="10">
        <f ca="1">TODAY()</f>
        <v>40073</v>
      </c>
    </row>
    <row r="8" ht="13.5" thickBot="1"/>
    <row r="9" spans="1:12" ht="12.75">
      <c r="A9" s="1"/>
      <c r="B9" s="2"/>
      <c r="C9" s="2"/>
      <c r="D9" s="2"/>
      <c r="E9" s="2"/>
      <c r="F9" s="27" t="s">
        <v>6</v>
      </c>
      <c r="G9" s="2"/>
      <c r="H9" s="2"/>
      <c r="I9" s="2"/>
      <c r="J9" s="2"/>
      <c r="K9" s="2"/>
      <c r="L9" s="3"/>
    </row>
    <row r="10" spans="1:12" ht="12.75">
      <c r="A10" s="4">
        <v>1</v>
      </c>
      <c r="B10" s="11" t="s">
        <v>1</v>
      </c>
      <c r="C10" s="5"/>
      <c r="D10" s="5"/>
      <c r="E10" s="5"/>
      <c r="F10" s="11" t="s">
        <v>7</v>
      </c>
      <c r="G10" s="5"/>
      <c r="H10" s="5"/>
      <c r="I10" s="5"/>
      <c r="J10" s="5"/>
      <c r="K10" s="5"/>
      <c r="L10" s="6"/>
    </row>
    <row r="11" spans="1:12" ht="12.75">
      <c r="A11" s="4"/>
      <c r="B11" s="5">
        <v>1.1</v>
      </c>
      <c r="C11" s="38" t="s">
        <v>5</v>
      </c>
      <c r="D11" s="26"/>
      <c r="E11" s="5"/>
      <c r="F11" s="13">
        <v>200</v>
      </c>
      <c r="G11" s="14"/>
      <c r="H11" s="14"/>
      <c r="I11" s="14"/>
      <c r="J11" s="14"/>
      <c r="K11" s="5"/>
      <c r="L11" s="6"/>
    </row>
    <row r="12" spans="1:12" ht="12.75">
      <c r="A12" s="4"/>
      <c r="B12" s="5">
        <v>1.2</v>
      </c>
      <c r="C12" s="38" t="s">
        <v>4</v>
      </c>
      <c r="D12" s="26"/>
      <c r="E12" s="14"/>
      <c r="F12" s="13">
        <v>7</v>
      </c>
      <c r="G12" s="14"/>
      <c r="H12" s="14"/>
      <c r="I12" s="28" t="s">
        <v>21</v>
      </c>
      <c r="J12" s="14"/>
      <c r="K12" s="5"/>
      <c r="L12" s="6"/>
    </row>
    <row r="13" spans="1:12" ht="12.75">
      <c r="A13" s="4"/>
      <c r="B13" s="5">
        <v>1.3</v>
      </c>
      <c r="C13" s="38" t="s">
        <v>3</v>
      </c>
      <c r="D13" s="26"/>
      <c r="E13" s="14"/>
      <c r="F13" s="13">
        <f>375/2000</f>
        <v>0.1875</v>
      </c>
      <c r="G13" s="15"/>
      <c r="H13" s="14"/>
      <c r="I13" s="28" t="s">
        <v>23</v>
      </c>
      <c r="J13" s="14"/>
      <c r="K13" s="5"/>
      <c r="L13" s="6"/>
    </row>
    <row r="14" spans="1:12" ht="12.75">
      <c r="A14" s="33"/>
      <c r="B14" s="14">
        <v>1.4</v>
      </c>
      <c r="C14" s="16" t="s">
        <v>17</v>
      </c>
      <c r="D14" s="14"/>
      <c r="E14" s="13">
        <v>26</v>
      </c>
      <c r="F14" s="14"/>
      <c r="G14" s="14"/>
      <c r="H14" s="14"/>
      <c r="I14" s="28" t="s">
        <v>22</v>
      </c>
      <c r="J14" s="14"/>
      <c r="K14" s="5"/>
      <c r="L14" s="6"/>
    </row>
    <row r="15" spans="1:12" ht="12.75">
      <c r="A15" s="33"/>
      <c r="B15" s="16"/>
      <c r="C15" s="14"/>
      <c r="D15" s="14"/>
      <c r="E15" s="14"/>
      <c r="F15" s="14"/>
      <c r="G15" s="15"/>
      <c r="H15" s="14"/>
      <c r="I15" s="14"/>
      <c r="J15" s="14"/>
      <c r="K15" s="5"/>
      <c r="L15" s="6"/>
    </row>
    <row r="16" spans="1:12" ht="12.75">
      <c r="A16" s="33">
        <v>2</v>
      </c>
      <c r="B16" s="16" t="s">
        <v>0</v>
      </c>
      <c r="C16" s="14"/>
      <c r="D16" s="14"/>
      <c r="E16" s="16" t="s">
        <v>8</v>
      </c>
      <c r="F16" s="16" t="s">
        <v>10</v>
      </c>
      <c r="G16" s="14"/>
      <c r="H16" s="14"/>
      <c r="I16" s="14"/>
      <c r="J16" s="14"/>
      <c r="K16" s="5"/>
      <c r="L16" s="6"/>
    </row>
    <row r="17" spans="1:12" ht="12.75">
      <c r="A17" s="33"/>
      <c r="B17" s="14">
        <v>2.1</v>
      </c>
      <c r="C17" s="16" t="str">
        <f>C11</f>
        <v>Forage Price (ton)</v>
      </c>
      <c r="D17" s="14"/>
      <c r="E17" s="13">
        <v>1.95</v>
      </c>
      <c r="F17" s="29">
        <f>E17*F11</f>
        <v>390</v>
      </c>
      <c r="G17" s="17"/>
      <c r="H17" s="14"/>
      <c r="I17" s="15"/>
      <c r="J17" s="14"/>
      <c r="K17" s="5"/>
      <c r="L17" s="6"/>
    </row>
    <row r="18" spans="1:12" ht="12.75">
      <c r="A18" s="4"/>
      <c r="B18" s="5">
        <v>2.2</v>
      </c>
      <c r="C18" s="16" t="str">
        <f>C12</f>
        <v>Corn  (bu)</v>
      </c>
      <c r="D18" s="5"/>
      <c r="E18" s="13">
        <v>14.5</v>
      </c>
      <c r="F18" s="29">
        <f>E18*F12</f>
        <v>101.5</v>
      </c>
      <c r="G18" s="14"/>
      <c r="H18" s="14"/>
      <c r="I18" s="15"/>
      <c r="J18" s="18"/>
      <c r="K18" s="5"/>
      <c r="L18" s="6"/>
    </row>
    <row r="19" spans="1:12" ht="12.75">
      <c r="A19" s="33"/>
      <c r="B19" s="5">
        <v>2.3</v>
      </c>
      <c r="C19" s="16" t="str">
        <f>C13</f>
        <v>Soybean Meal (lb)</v>
      </c>
      <c r="D19" s="5"/>
      <c r="E19" s="13">
        <v>190</v>
      </c>
      <c r="F19" s="29">
        <f>E19*F13</f>
        <v>35.625</v>
      </c>
      <c r="G19" s="14"/>
      <c r="H19" s="14"/>
      <c r="I19" s="14"/>
      <c r="J19" s="14"/>
      <c r="K19" s="5"/>
      <c r="L19" s="6"/>
    </row>
    <row r="20" spans="1:12" ht="12.75">
      <c r="A20" s="33"/>
      <c r="B20" s="16">
        <v>2.4</v>
      </c>
      <c r="C20" s="23" t="s">
        <v>9</v>
      </c>
      <c r="D20" s="23"/>
      <c r="E20" s="23"/>
      <c r="F20" s="30">
        <v>25</v>
      </c>
      <c r="G20" s="22"/>
      <c r="H20" s="14"/>
      <c r="I20" s="14"/>
      <c r="J20" s="14"/>
      <c r="K20" s="5"/>
      <c r="L20" s="6"/>
    </row>
    <row r="21" spans="1:12" ht="12.75">
      <c r="A21" s="33"/>
      <c r="B21" s="16">
        <v>2.5</v>
      </c>
      <c r="C21" s="24" t="s">
        <v>13</v>
      </c>
      <c r="D21" s="24"/>
      <c r="E21" s="24"/>
      <c r="F21" s="31">
        <v>46.1</v>
      </c>
      <c r="G21" s="19"/>
      <c r="H21" s="14"/>
      <c r="I21" s="14"/>
      <c r="J21" s="14"/>
      <c r="K21" s="5"/>
      <c r="L21" s="6"/>
    </row>
    <row r="22" spans="1:12" ht="12.75">
      <c r="A22" s="34"/>
      <c r="B22" s="14">
        <v>2.6</v>
      </c>
      <c r="C22" s="25" t="s">
        <v>14</v>
      </c>
      <c r="D22" s="17"/>
      <c r="E22" s="17"/>
      <c r="F22" s="29">
        <f>SUM(F17:F21)</f>
        <v>598.225</v>
      </c>
      <c r="G22" s="17"/>
      <c r="H22" s="14"/>
      <c r="I22" s="15"/>
      <c r="J22" s="14"/>
      <c r="K22" s="5"/>
      <c r="L22" s="6"/>
    </row>
    <row r="23" spans="1:12" ht="12.75">
      <c r="A23" s="34"/>
      <c r="B23" s="5">
        <v>2.7</v>
      </c>
      <c r="C23" s="25" t="s">
        <v>12</v>
      </c>
      <c r="D23" s="17"/>
      <c r="E23" s="17"/>
      <c r="F23" s="32">
        <v>500</v>
      </c>
      <c r="G23" s="17"/>
      <c r="H23" s="14"/>
      <c r="I23" s="14"/>
      <c r="J23" s="14"/>
      <c r="K23" s="5"/>
      <c r="L23" s="6"/>
    </row>
    <row r="24" spans="1:12" ht="12.75">
      <c r="A24" s="34"/>
      <c r="B24" s="14">
        <v>2.8</v>
      </c>
      <c r="C24" s="25" t="s">
        <v>11</v>
      </c>
      <c r="D24" s="17"/>
      <c r="E24" s="17"/>
      <c r="F24" s="29">
        <f>F22+F23</f>
        <v>1098.225</v>
      </c>
      <c r="G24" s="17"/>
      <c r="H24" s="14"/>
      <c r="I24" s="14"/>
      <c r="J24" s="14"/>
      <c r="K24" s="5"/>
      <c r="L24" s="6"/>
    </row>
    <row r="25" spans="1:12" ht="12.75">
      <c r="A25" s="34"/>
      <c r="B25" s="14">
        <v>2.9</v>
      </c>
      <c r="C25" s="25" t="s">
        <v>24</v>
      </c>
      <c r="D25" s="17"/>
      <c r="E25" s="17"/>
      <c r="F25" s="39">
        <f>F22/365</f>
        <v>1.638972602739726</v>
      </c>
      <c r="G25" s="17"/>
      <c r="H25" s="14"/>
      <c r="I25" s="14"/>
      <c r="J25" s="14"/>
      <c r="K25" s="5"/>
      <c r="L25" s="6"/>
    </row>
    <row r="26" spans="1:12" ht="12.75">
      <c r="A26" s="34"/>
      <c r="B26" s="20"/>
      <c r="C26" s="17"/>
      <c r="D26" s="17"/>
      <c r="E26" s="17"/>
      <c r="F26" s="17"/>
      <c r="G26" s="17"/>
      <c r="H26" s="14"/>
      <c r="I26" s="14"/>
      <c r="J26" s="14"/>
      <c r="K26" s="5"/>
      <c r="L26" s="6"/>
    </row>
    <row r="27" spans="1:12" ht="12.75">
      <c r="A27" s="33">
        <v>3</v>
      </c>
      <c r="B27" s="16" t="s">
        <v>15</v>
      </c>
      <c r="C27" s="14"/>
      <c r="D27" s="14"/>
      <c r="E27" s="16" t="s">
        <v>8</v>
      </c>
      <c r="F27" s="16" t="s">
        <v>10</v>
      </c>
      <c r="G27" s="17"/>
      <c r="H27" s="14"/>
      <c r="I27" s="14"/>
      <c r="J27" s="14"/>
      <c r="K27" s="5"/>
      <c r="L27" s="6"/>
    </row>
    <row r="28" spans="1:12" ht="12.75">
      <c r="A28" s="33"/>
      <c r="B28" s="14">
        <v>2.1</v>
      </c>
      <c r="C28" s="16" t="str">
        <f>C11</f>
        <v>Forage Price (ton)</v>
      </c>
      <c r="D28" s="14"/>
      <c r="E28" s="13">
        <v>5.5</v>
      </c>
      <c r="F28" s="29">
        <f>E28*F11</f>
        <v>1100</v>
      </c>
      <c r="G28" s="14"/>
      <c r="H28" s="14"/>
      <c r="I28" s="14"/>
      <c r="J28" s="14"/>
      <c r="K28" s="5"/>
      <c r="L28" s="6"/>
    </row>
    <row r="29" spans="1:12" ht="12.75">
      <c r="A29" s="4"/>
      <c r="B29" s="5">
        <v>2.2</v>
      </c>
      <c r="C29" s="16" t="str">
        <f>C12</f>
        <v>Corn  (bu)</v>
      </c>
      <c r="D29" s="5"/>
      <c r="E29" s="13">
        <v>4</v>
      </c>
      <c r="F29" s="29">
        <f>E29*F12</f>
        <v>28</v>
      </c>
      <c r="G29" s="14"/>
      <c r="H29" s="14"/>
      <c r="I29" s="14"/>
      <c r="J29" s="14"/>
      <c r="K29" s="5"/>
      <c r="L29" s="6"/>
    </row>
    <row r="30" spans="1:12" ht="12.75">
      <c r="A30" s="33"/>
      <c r="B30" s="5">
        <v>2.3</v>
      </c>
      <c r="C30" s="16" t="str">
        <f>C13</f>
        <v>Soybean Meal (lb)</v>
      </c>
      <c r="D30" s="5"/>
      <c r="E30" s="13">
        <v>50</v>
      </c>
      <c r="F30" s="29">
        <f>E30*F13</f>
        <v>9.375</v>
      </c>
      <c r="G30" s="22"/>
      <c r="H30" s="14"/>
      <c r="I30" s="14"/>
      <c r="J30" s="14"/>
      <c r="K30" s="5"/>
      <c r="L30" s="6"/>
    </row>
    <row r="31" spans="1:12" ht="12.75">
      <c r="A31" s="33"/>
      <c r="B31" s="16">
        <v>2.4</v>
      </c>
      <c r="C31" s="23" t="s">
        <v>9</v>
      </c>
      <c r="D31" s="23"/>
      <c r="E31" s="23"/>
      <c r="F31" s="30">
        <v>10</v>
      </c>
      <c r="G31" s="19"/>
      <c r="H31" s="14"/>
      <c r="I31" s="14"/>
      <c r="J31" s="14"/>
      <c r="K31" s="5"/>
      <c r="L31" s="6"/>
    </row>
    <row r="32" spans="1:12" ht="12.75">
      <c r="A32" s="33"/>
      <c r="B32" s="16">
        <v>2.5</v>
      </c>
      <c r="C32" s="24" t="s">
        <v>13</v>
      </c>
      <c r="D32" s="24"/>
      <c r="E32" s="24"/>
      <c r="F32" s="31">
        <v>146.72</v>
      </c>
      <c r="G32" s="17"/>
      <c r="H32" s="14"/>
      <c r="I32" s="14"/>
      <c r="J32" s="14"/>
      <c r="K32" s="5"/>
      <c r="L32" s="6"/>
    </row>
    <row r="33" spans="1:12" ht="12.75">
      <c r="A33" s="34"/>
      <c r="B33" s="14">
        <v>2.6</v>
      </c>
      <c r="C33" s="25" t="s">
        <v>14</v>
      </c>
      <c r="D33" s="17"/>
      <c r="E33" s="17"/>
      <c r="F33" s="29">
        <f>SUM(F28:F32)</f>
        <v>1294.095</v>
      </c>
      <c r="G33" s="17"/>
      <c r="H33" s="14"/>
      <c r="I33" s="14"/>
      <c r="J33" s="14"/>
      <c r="K33" s="5"/>
      <c r="L33" s="6"/>
    </row>
    <row r="34" spans="1:12" ht="12.75">
      <c r="A34" s="34"/>
      <c r="B34" s="5">
        <v>2.7</v>
      </c>
      <c r="C34" s="25" t="s">
        <v>18</v>
      </c>
      <c r="D34" s="17"/>
      <c r="E34" s="17"/>
      <c r="F34" s="29">
        <f>F24</f>
        <v>1098.225</v>
      </c>
      <c r="G34" s="17"/>
      <c r="H34" s="14"/>
      <c r="I34" s="14"/>
      <c r="J34" s="14"/>
      <c r="K34" s="5"/>
      <c r="L34" s="6"/>
    </row>
    <row r="35" spans="1:12" ht="12.75">
      <c r="A35" s="34"/>
      <c r="B35" s="14">
        <v>2.8</v>
      </c>
      <c r="C35" s="25" t="s">
        <v>11</v>
      </c>
      <c r="D35" s="17"/>
      <c r="E35" s="17"/>
      <c r="F35" s="29">
        <f>F33+F34</f>
        <v>2392.3199999999997</v>
      </c>
      <c r="G35" s="17"/>
      <c r="H35" s="14"/>
      <c r="I35" s="14"/>
      <c r="J35" s="14"/>
      <c r="K35" s="5"/>
      <c r="L35" s="6"/>
    </row>
    <row r="36" spans="1:12" ht="12.75">
      <c r="A36" s="34"/>
      <c r="B36" s="14">
        <v>2.9</v>
      </c>
      <c r="C36" s="25" t="s">
        <v>24</v>
      </c>
      <c r="D36" s="17"/>
      <c r="E36" s="17"/>
      <c r="F36" s="39">
        <f>F33/365</f>
        <v>3.5454657534246574</v>
      </c>
      <c r="G36" s="17"/>
      <c r="H36" s="14"/>
      <c r="I36" s="14"/>
      <c r="J36" s="14"/>
      <c r="K36" s="5"/>
      <c r="L36" s="6"/>
    </row>
    <row r="37" spans="1:12" ht="12.75">
      <c r="A37" s="34"/>
      <c r="B37" s="21"/>
      <c r="C37" s="17"/>
      <c r="D37" s="17"/>
      <c r="E37" s="17"/>
      <c r="F37" s="17"/>
      <c r="G37" s="17"/>
      <c r="H37" s="14"/>
      <c r="I37" s="14"/>
      <c r="J37" s="14"/>
      <c r="K37" s="5"/>
      <c r="L37" s="6"/>
    </row>
    <row r="38" spans="1:12" ht="12.75">
      <c r="A38" s="33">
        <v>4</v>
      </c>
      <c r="B38" s="16" t="s">
        <v>16</v>
      </c>
      <c r="C38" s="14"/>
      <c r="D38" s="14"/>
      <c r="E38" s="16" t="s">
        <v>8</v>
      </c>
      <c r="F38" s="16" t="s">
        <v>10</v>
      </c>
      <c r="G38" s="14"/>
      <c r="H38" s="14"/>
      <c r="I38" s="14"/>
      <c r="J38" s="14"/>
      <c r="K38" s="5"/>
      <c r="L38" s="6"/>
    </row>
    <row r="39" spans="1:12" ht="12.75">
      <c r="A39" s="33"/>
      <c r="B39" s="14">
        <v>2.1</v>
      </c>
      <c r="C39" s="16" t="s">
        <v>20</v>
      </c>
      <c r="D39" s="14"/>
      <c r="E39" s="13">
        <v>0.55</v>
      </c>
      <c r="F39" s="29">
        <f>E39*F11</f>
        <v>110.00000000000001</v>
      </c>
      <c r="G39" s="14"/>
      <c r="H39" s="14"/>
      <c r="I39" s="14"/>
      <c r="J39" s="14"/>
      <c r="K39" s="5"/>
      <c r="L39" s="6"/>
    </row>
    <row r="40" spans="1:12" ht="12.75">
      <c r="A40" s="4"/>
      <c r="B40" s="5">
        <v>2.2</v>
      </c>
      <c r="C40" s="11" t="s">
        <v>2</v>
      </c>
      <c r="D40" s="5"/>
      <c r="E40" s="13">
        <v>0</v>
      </c>
      <c r="F40" s="29">
        <f>E40*F12</f>
        <v>0</v>
      </c>
      <c r="G40" s="22"/>
      <c r="H40" s="14"/>
      <c r="I40" s="14"/>
      <c r="J40" s="14"/>
      <c r="K40" s="5"/>
      <c r="L40" s="6"/>
    </row>
    <row r="41" spans="1:12" ht="12.75">
      <c r="A41" s="33"/>
      <c r="B41" s="5">
        <v>2.3</v>
      </c>
      <c r="C41" s="11" t="s">
        <v>3</v>
      </c>
      <c r="D41" s="5"/>
      <c r="E41" s="13">
        <v>0</v>
      </c>
      <c r="F41" s="29">
        <f>E41*F13</f>
        <v>0</v>
      </c>
      <c r="G41" s="20"/>
      <c r="H41" s="14"/>
      <c r="I41" s="14"/>
      <c r="J41" s="14"/>
      <c r="K41" s="5"/>
      <c r="L41" s="6"/>
    </row>
    <row r="42" spans="1:12" ht="12.75">
      <c r="A42" s="33"/>
      <c r="B42" s="16">
        <v>2.4</v>
      </c>
      <c r="C42" s="23" t="s">
        <v>9</v>
      </c>
      <c r="D42" s="23"/>
      <c r="E42" s="23"/>
      <c r="F42" s="30">
        <v>2</v>
      </c>
      <c r="G42" s="17"/>
      <c r="H42" s="14"/>
      <c r="I42" s="14"/>
      <c r="J42" s="14"/>
      <c r="K42" s="5"/>
      <c r="L42" s="6"/>
    </row>
    <row r="43" spans="1:12" ht="12.75">
      <c r="A43" s="33"/>
      <c r="B43" s="16">
        <v>2.5</v>
      </c>
      <c r="C43" s="24" t="s">
        <v>13</v>
      </c>
      <c r="D43" s="24"/>
      <c r="E43" s="24"/>
      <c r="F43" s="31">
        <v>14.6</v>
      </c>
      <c r="G43" s="17"/>
      <c r="H43" s="14"/>
      <c r="I43" s="14"/>
      <c r="J43" s="14"/>
      <c r="K43" s="5"/>
      <c r="L43" s="6"/>
    </row>
    <row r="44" spans="1:12" ht="12.75">
      <c r="A44" s="34"/>
      <c r="B44" s="14">
        <v>2.6</v>
      </c>
      <c r="C44" s="25" t="s">
        <v>14</v>
      </c>
      <c r="D44" s="17"/>
      <c r="E44" s="17"/>
      <c r="F44" s="29">
        <f>SUM(F39:F43)*(E14-24)</f>
        <v>253.20000000000002</v>
      </c>
      <c r="G44" s="17"/>
      <c r="H44" s="14"/>
      <c r="I44" s="14"/>
      <c r="J44" s="14"/>
      <c r="K44" s="5"/>
      <c r="L44" s="6"/>
    </row>
    <row r="45" spans="1:12" ht="12.75">
      <c r="A45" s="34"/>
      <c r="B45" s="5">
        <v>2.7</v>
      </c>
      <c r="C45" s="25" t="s">
        <v>19</v>
      </c>
      <c r="D45" s="17"/>
      <c r="E45" s="17"/>
      <c r="F45" s="29">
        <f>F35</f>
        <v>2392.3199999999997</v>
      </c>
      <c r="G45" s="17"/>
      <c r="H45" s="14"/>
      <c r="I45" s="14"/>
      <c r="J45" s="14"/>
      <c r="K45" s="5"/>
      <c r="L45" s="6"/>
    </row>
    <row r="46" spans="1:12" ht="12.75">
      <c r="A46" s="34"/>
      <c r="B46" s="14">
        <v>2.8</v>
      </c>
      <c r="C46" s="25" t="str">
        <f>CONCATENATE("Total Costs ($) at "&amp;E14&amp;" Months")</f>
        <v>Total Costs ($) at 26 Months</v>
      </c>
      <c r="D46" s="17"/>
      <c r="E46" s="17"/>
      <c r="F46" s="29">
        <f>F44+F45</f>
        <v>2645.5199999999995</v>
      </c>
      <c r="G46" s="17"/>
      <c r="H46" s="14"/>
      <c r="I46" s="14"/>
      <c r="J46" s="14"/>
      <c r="K46" s="5"/>
      <c r="L46" s="6"/>
    </row>
    <row r="47" spans="1:12" ht="12.75">
      <c r="A47" s="34"/>
      <c r="B47" s="14">
        <v>2.9</v>
      </c>
      <c r="C47" s="25" t="s">
        <v>24</v>
      </c>
      <c r="D47" s="17"/>
      <c r="E47" s="17"/>
      <c r="F47" s="39">
        <f>F44/((E14-24)*30.4)</f>
        <v>4.1644736842105265</v>
      </c>
      <c r="G47" s="17"/>
      <c r="H47" s="14"/>
      <c r="I47" s="14"/>
      <c r="J47" s="14"/>
      <c r="K47" s="5"/>
      <c r="L47" s="6"/>
    </row>
    <row r="48" spans="1:12" ht="12.75">
      <c r="A48" s="34"/>
      <c r="G48" s="17"/>
      <c r="H48" s="14"/>
      <c r="I48" s="14"/>
      <c r="J48" s="14"/>
      <c r="K48" s="5"/>
      <c r="L48" s="6"/>
    </row>
    <row r="49" spans="1:12" ht="13.5" thickBot="1">
      <c r="A49" s="35"/>
      <c r="B49" s="36"/>
      <c r="C49" s="37"/>
      <c r="D49" s="37"/>
      <c r="E49" s="37"/>
      <c r="F49" s="37"/>
      <c r="G49" s="8"/>
      <c r="H49" s="8"/>
      <c r="I49" s="8"/>
      <c r="J49" s="8"/>
      <c r="K49" s="8"/>
      <c r="L49" s="12"/>
    </row>
    <row r="50" spans="1:12" ht="12.7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1:12" ht="12.7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1:12" ht="12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</sheetData>
  <sheetProtection/>
  <printOptions/>
  <pageMargins left="0.75" right="0.75" top="1" bottom="1" header="0.5" footer="0.5"/>
  <pageSetup fitToHeight="1" fitToWidth="1" horizontalDpi="600" verticalDpi="600" orientation="portrait" scale="82" r:id="rId5"/>
  <drawing r:id="rId4"/>
  <legacyDrawing r:id="rId3"/>
  <oleObjects>
    <oleObject progId="AcroExch.Document.7" shapeId="5028467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thecheese</dc:creator>
  <cp:keywords/>
  <dc:description/>
  <cp:lastModifiedBy>vcabrera</cp:lastModifiedBy>
  <cp:lastPrinted>2008-08-06T16:12:23Z</cp:lastPrinted>
  <dcterms:created xsi:type="dcterms:W3CDTF">2008-07-17T20:36:47Z</dcterms:created>
  <dcterms:modified xsi:type="dcterms:W3CDTF">2009-09-17T20:29:46Z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